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bureaublad\"/>
    </mc:Choice>
  </mc:AlternateContent>
  <xr:revisionPtr revIDLastSave="0" documentId="8_{1489CE3C-D33E-4116-924B-12FEB91075B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0" i="1" l="1"/>
  <c r="B37" i="1"/>
  <c r="B36" i="1"/>
  <c r="B35" i="1"/>
  <c r="B34" i="1"/>
  <c r="B33" i="1"/>
  <c r="L24" i="1"/>
  <c r="C4" i="1"/>
  <c r="H4" i="1"/>
  <c r="I4" i="1"/>
  <c r="J4" i="1"/>
  <c r="E4" i="1"/>
  <c r="G4" i="1"/>
  <c r="C5" i="1"/>
  <c r="E5" i="1"/>
  <c r="G5" i="1"/>
  <c r="H5" i="1"/>
  <c r="I5" i="1"/>
  <c r="J5" i="1"/>
  <c r="C6" i="1"/>
  <c r="E6" i="1"/>
  <c r="G6" i="1"/>
  <c r="H6" i="1"/>
  <c r="I6" i="1"/>
  <c r="J6" i="1"/>
  <c r="C7" i="1"/>
  <c r="E7" i="1"/>
  <c r="G7" i="1"/>
  <c r="H7" i="1"/>
  <c r="I7" i="1"/>
  <c r="J7" i="1"/>
  <c r="C8" i="1"/>
  <c r="E8" i="1"/>
  <c r="G8" i="1"/>
  <c r="H8" i="1"/>
  <c r="I8" i="1"/>
  <c r="J8" i="1"/>
  <c r="C9" i="1"/>
  <c r="E9" i="1"/>
  <c r="G9" i="1"/>
  <c r="H9" i="1"/>
  <c r="I9" i="1"/>
  <c r="J9" i="1"/>
  <c r="C10" i="1"/>
  <c r="E10" i="1"/>
  <c r="G10" i="1"/>
  <c r="H10" i="1"/>
  <c r="I10" i="1"/>
  <c r="J10" i="1"/>
  <c r="C11" i="1"/>
  <c r="E11" i="1"/>
  <c r="G11" i="1"/>
  <c r="H11" i="1"/>
  <c r="I11" i="1"/>
  <c r="J11" i="1"/>
  <c r="C12" i="1"/>
  <c r="E12" i="1"/>
  <c r="G12" i="1"/>
  <c r="H12" i="1"/>
  <c r="I12" i="1"/>
  <c r="J12" i="1"/>
  <c r="C13" i="1"/>
  <c r="E13" i="1"/>
  <c r="G13" i="1"/>
  <c r="H13" i="1"/>
  <c r="I13" i="1"/>
  <c r="J13" i="1"/>
  <c r="C14" i="1"/>
  <c r="E14" i="1"/>
  <c r="G14" i="1"/>
  <c r="H14" i="1"/>
  <c r="I14" i="1"/>
  <c r="J14" i="1"/>
  <c r="C15" i="1"/>
  <c r="E15" i="1"/>
  <c r="G15" i="1"/>
  <c r="H15" i="1"/>
  <c r="I15" i="1"/>
  <c r="J15" i="1"/>
  <c r="C16" i="1"/>
  <c r="E16" i="1"/>
  <c r="G16" i="1"/>
  <c r="H16" i="1"/>
  <c r="I16" i="1"/>
  <c r="J16" i="1"/>
  <c r="C17" i="1"/>
  <c r="E17" i="1"/>
  <c r="G17" i="1"/>
  <c r="H17" i="1"/>
  <c r="I17" i="1"/>
  <c r="J17" i="1"/>
  <c r="C18" i="1"/>
  <c r="E18" i="1"/>
  <c r="G18" i="1"/>
  <c r="H18" i="1"/>
  <c r="I18" i="1"/>
  <c r="J18" i="1"/>
  <c r="C19" i="1"/>
  <c r="E19" i="1"/>
  <c r="G19" i="1"/>
  <c r="H19" i="1"/>
  <c r="I19" i="1"/>
  <c r="J19" i="1"/>
  <c r="C20" i="1"/>
  <c r="E20" i="1"/>
  <c r="G20" i="1"/>
  <c r="H20" i="1"/>
  <c r="I20" i="1"/>
  <c r="J20" i="1"/>
  <c r="C21" i="1"/>
  <c r="E21" i="1"/>
  <c r="G21" i="1"/>
  <c r="H21" i="1"/>
  <c r="I21" i="1"/>
  <c r="J21" i="1"/>
  <c r="C22" i="1"/>
  <c r="E22" i="1"/>
  <c r="G22" i="1"/>
  <c r="H22" i="1"/>
  <c r="I22" i="1"/>
  <c r="J22" i="1"/>
  <c r="C23" i="1"/>
  <c r="E23" i="1"/>
  <c r="G23" i="1"/>
  <c r="H23" i="1"/>
  <c r="I23" i="1"/>
  <c r="J23" i="1"/>
  <c r="C24" i="1"/>
  <c r="E24" i="1"/>
  <c r="G24" i="1"/>
  <c r="H24" i="1"/>
  <c r="I24" i="1"/>
  <c r="J24" i="1"/>
  <c r="K24" i="1"/>
  <c r="N24" i="1"/>
  <c r="Q24" i="1"/>
  <c r="M24" i="1"/>
  <c r="P24" i="1"/>
  <c r="O24" i="1"/>
  <c r="D4" i="1"/>
  <c r="F4" i="1"/>
  <c r="D5" i="1"/>
  <c r="F5" i="1"/>
  <c r="D6" i="1"/>
  <c r="F6" i="1"/>
  <c r="D7" i="1"/>
  <c r="F7" i="1"/>
  <c r="D8" i="1"/>
  <c r="F8" i="1"/>
  <c r="D9" i="1"/>
  <c r="F9" i="1"/>
  <c r="D10" i="1"/>
  <c r="F10" i="1"/>
  <c r="D11" i="1"/>
  <c r="F11" i="1"/>
  <c r="D12" i="1"/>
  <c r="F12" i="1"/>
  <c r="D13" i="1"/>
  <c r="F13" i="1"/>
  <c r="D14" i="1"/>
  <c r="F14" i="1"/>
  <c r="D15" i="1"/>
  <c r="F15" i="1"/>
  <c r="D16" i="1"/>
  <c r="F16" i="1"/>
  <c r="D17" i="1"/>
  <c r="F17" i="1"/>
  <c r="D18" i="1"/>
  <c r="F18" i="1"/>
  <c r="D19" i="1"/>
  <c r="F19" i="1"/>
  <c r="D20" i="1"/>
  <c r="F20" i="1"/>
  <c r="D21" i="1"/>
  <c r="F21" i="1"/>
  <c r="D22" i="1"/>
  <c r="F22" i="1"/>
  <c r="D23" i="1"/>
  <c r="F23" i="1"/>
  <c r="D24" i="1"/>
  <c r="F24" i="1"/>
  <c r="L23" i="1"/>
  <c r="K23" i="1"/>
  <c r="N23" i="1"/>
  <c r="Q23" i="1"/>
  <c r="M23" i="1"/>
  <c r="P23" i="1"/>
  <c r="O23" i="1"/>
  <c r="L22" i="1"/>
  <c r="K22" i="1"/>
  <c r="N22" i="1"/>
  <c r="Q22" i="1"/>
  <c r="M22" i="1"/>
  <c r="P22" i="1"/>
  <c r="O22" i="1"/>
  <c r="L21" i="1"/>
  <c r="K21" i="1"/>
  <c r="N21" i="1"/>
  <c r="Q21" i="1"/>
  <c r="M21" i="1"/>
  <c r="P21" i="1"/>
  <c r="O21" i="1"/>
  <c r="L20" i="1"/>
  <c r="K20" i="1"/>
  <c r="N20" i="1"/>
  <c r="Q20" i="1"/>
  <c r="M20" i="1"/>
  <c r="P20" i="1"/>
  <c r="O20" i="1"/>
  <c r="L19" i="1"/>
  <c r="K19" i="1"/>
  <c r="N19" i="1"/>
  <c r="Q19" i="1"/>
  <c r="M19" i="1"/>
  <c r="P19" i="1"/>
  <c r="O19" i="1"/>
  <c r="L18" i="1"/>
  <c r="K18" i="1"/>
  <c r="N18" i="1"/>
  <c r="Q18" i="1"/>
  <c r="M18" i="1"/>
  <c r="P18" i="1"/>
  <c r="O18" i="1"/>
  <c r="L17" i="1"/>
  <c r="K17" i="1"/>
  <c r="N17" i="1"/>
  <c r="Q17" i="1"/>
  <c r="M17" i="1"/>
  <c r="P17" i="1"/>
  <c r="O17" i="1"/>
  <c r="L16" i="1"/>
  <c r="K16" i="1"/>
  <c r="N16" i="1"/>
  <c r="Q16" i="1"/>
  <c r="M16" i="1"/>
  <c r="P16" i="1"/>
  <c r="O16" i="1"/>
  <c r="L15" i="1"/>
  <c r="K15" i="1"/>
  <c r="N15" i="1"/>
  <c r="Q15" i="1"/>
  <c r="M15" i="1"/>
  <c r="P15" i="1"/>
  <c r="O15" i="1"/>
  <c r="L14" i="1"/>
  <c r="K14" i="1"/>
  <c r="N14" i="1"/>
  <c r="Q14" i="1"/>
  <c r="M14" i="1"/>
  <c r="P14" i="1"/>
  <c r="O14" i="1"/>
  <c r="L13" i="1"/>
  <c r="K13" i="1"/>
  <c r="N13" i="1"/>
  <c r="Q13" i="1"/>
  <c r="M13" i="1"/>
  <c r="P13" i="1"/>
  <c r="O13" i="1"/>
  <c r="L12" i="1"/>
  <c r="K12" i="1"/>
  <c r="N12" i="1"/>
  <c r="Q12" i="1"/>
  <c r="M12" i="1"/>
  <c r="P12" i="1"/>
  <c r="O12" i="1"/>
  <c r="L11" i="1"/>
  <c r="K11" i="1"/>
  <c r="N11" i="1"/>
  <c r="Q11" i="1"/>
  <c r="M11" i="1"/>
  <c r="P11" i="1"/>
  <c r="O11" i="1"/>
  <c r="L10" i="1"/>
  <c r="K10" i="1"/>
  <c r="N10" i="1"/>
  <c r="Q10" i="1"/>
  <c r="M10" i="1"/>
  <c r="P10" i="1"/>
  <c r="O10" i="1"/>
  <c r="L9" i="1"/>
  <c r="K9" i="1"/>
  <c r="N9" i="1"/>
  <c r="Q9" i="1"/>
  <c r="M9" i="1"/>
  <c r="P9" i="1"/>
  <c r="O9" i="1"/>
  <c r="L8" i="1"/>
  <c r="K8" i="1"/>
  <c r="N8" i="1"/>
  <c r="Q8" i="1"/>
  <c r="M8" i="1"/>
  <c r="P8" i="1"/>
  <c r="O8" i="1"/>
  <c r="L7" i="1"/>
  <c r="K7" i="1"/>
  <c r="N7" i="1"/>
  <c r="Q7" i="1"/>
  <c r="M7" i="1"/>
  <c r="P7" i="1"/>
  <c r="O7" i="1"/>
  <c r="L6" i="1"/>
  <c r="K6" i="1"/>
  <c r="N6" i="1"/>
  <c r="Q6" i="1"/>
  <c r="M6" i="1"/>
  <c r="P6" i="1"/>
  <c r="O6" i="1"/>
  <c r="L5" i="1"/>
  <c r="K5" i="1"/>
  <c r="N5" i="1"/>
  <c r="Q5" i="1"/>
  <c r="M5" i="1"/>
  <c r="P5" i="1"/>
  <c r="O5" i="1"/>
  <c r="L4" i="1"/>
  <c r="K4" i="1"/>
  <c r="N4" i="1"/>
  <c r="Q4" i="1"/>
  <c r="M4" i="1"/>
  <c r="P4" i="1"/>
  <c r="O4" i="1"/>
</calcChain>
</file>

<file path=xl/sharedStrings.xml><?xml version="1.0" encoding="utf-8"?>
<sst xmlns="http://schemas.openxmlformats.org/spreadsheetml/2006/main" count="68" uniqueCount="51">
  <si>
    <t>kast nr</t>
  </si>
  <si>
    <t>hoek met vorige</t>
  </si>
  <si>
    <t>hoek cumul</t>
  </si>
  <si>
    <t>delta-z</t>
  </si>
  <si>
    <t>delta-x</t>
  </si>
  <si>
    <t>z-coord</t>
  </si>
  <si>
    <t>x-coord</t>
  </si>
  <si>
    <t>x-mmp unit</t>
  </si>
  <si>
    <t>x-mmp 
onderkant stack</t>
  </si>
  <si>
    <t>x-coord-cumul</t>
  </si>
  <si>
    <t>x-mmp
totale stack</t>
  </si>
  <si>
    <t>m
totale stack</t>
  </si>
  <si>
    <t>massa aan
voorkant</t>
  </si>
  <si>
    <t>massa aan
achterkant</t>
  </si>
  <si>
    <t>m-check</t>
  </si>
  <si>
    <t>F front / hinge</t>
  </si>
  <si>
    <t>F rear / hinge</t>
  </si>
  <si>
    <t>(mm)</t>
  </si>
  <si>
    <t>(kg)</t>
  </si>
  <si>
    <t>(N)</t>
  </si>
  <si>
    <t>alpha</t>
  </si>
  <si>
    <t>onder voor individuele speaker</t>
  </si>
  <si>
    <t>onderkant - voor speaker</t>
  </si>
  <si>
    <t>1)</t>
  </si>
  <si>
    <t>2)</t>
  </si>
  <si>
    <t>3)</t>
  </si>
  <si>
    <t>oranje betekent dat het mmp van de unit achter de achterophanging van kast 1 ligt</t>
  </si>
  <si>
    <t>oranje betekent dat de kracht op het totale ophang stysteem voorop de bovenste kast hoger is dan de maximaal toegestane belasting, aan een van de twee zijdes.</t>
  </si>
  <si>
    <t>oranje betekent dat de kracht op het totale ophang stysteem achterop de bovenste kast hoger is dan de maximaal toegestane belasting.</t>
  </si>
  <si>
    <t>h</t>
  </si>
  <si>
    <t>mm</t>
  </si>
  <si>
    <t>halve hoogte</t>
  </si>
  <si>
    <t>b</t>
  </si>
  <si>
    <t>diepte hinge voor &lt;-&gt; mmp</t>
  </si>
  <si>
    <t>m</t>
  </si>
  <si>
    <t>kg</t>
  </si>
  <si>
    <t>totale massa 1 unit</t>
  </si>
  <si>
    <t>s</t>
  </si>
  <si>
    <t>diepte hinge voor boven &lt;-&gt; hinge achter</t>
  </si>
  <si>
    <t>tan(fi)</t>
  </si>
  <si>
    <t>hoek mmp tov boven voor</t>
  </si>
  <si>
    <t>fi</t>
  </si>
  <si>
    <t>graden</t>
  </si>
  <si>
    <t>radialen</t>
  </si>
  <si>
    <t>a</t>
  </si>
  <si>
    <t>afstand draaipunt boven &lt;-&gt; mmp</t>
  </si>
  <si>
    <t>y1</t>
  </si>
  <si>
    <t>verhouding mmp in y gezien</t>
  </si>
  <si>
    <t>y2</t>
  </si>
  <si>
    <t>y</t>
  </si>
  <si>
    <t>breedte speaker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</si>
</sst>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>
    <font>
      <sz val="10"/>
      <color indexed="8"/>
      <name val="Helvetica Neue"/>
    </font>
    <font>
      <sz val="11"/>
      <color indexed="8"/>
      <name val="PT Sans"/>
    </font>
    <font>
      <sz val="11"/>
      <color indexed="10"/>
      <name val="PT Sans"/>
    </font>
    <font>
      <sz val="11"/>
      <color indexed="11"/>
      <name val="PT Sans"/>
    </font>
    <font>
      <i/>
      <sz val="11"/>
      <color indexed="8"/>
      <name val="PT Sans"/>
    </font>
    <font>
      <i/>
      <sz val="11"/>
      <color indexed="11"/>
      <name val="PT Sans"/>
    </font>
    <font>
      <i/>
      <sz val="11"/>
      <color indexed="12"/>
      <name val="PT Sans"/>
    </font>
    <font>
      <i/>
      <sz val="11"/>
      <color indexed="18"/>
      <name val="PT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1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/>
    </xf>
    <xf numFmtId="49" fontId="1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top"/>
    </xf>
    <xf numFmtId="4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vertical="top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top"/>
    </xf>
  </cellXfs>
  <cellStyles count="1">
    <cellStyle name="Standaard" xfId="0" builtinId="0"/>
  </cellStyles>
  <dxfs count="6">
    <dxf>
      <font>
        <i/>
        <color rgb="FF000000"/>
      </font>
      <fill>
        <patternFill patternType="solid">
          <fgColor indexed="14"/>
          <bgColor indexed="15"/>
        </patternFill>
      </fill>
    </dxf>
    <dxf>
      <font>
        <b/>
        <i/>
        <color rgb="FF000000"/>
      </font>
      <fill>
        <patternFill patternType="solid">
          <fgColor indexed="14"/>
          <bgColor indexed="17"/>
        </patternFill>
      </fill>
    </dxf>
    <dxf>
      <font>
        <i/>
        <color rgb="FF000000"/>
      </font>
      <fill>
        <patternFill patternType="solid">
          <fgColor indexed="14"/>
          <bgColor indexed="16"/>
        </patternFill>
      </fill>
    </dxf>
    <dxf>
      <font>
        <i/>
        <color rgb="FF000000"/>
      </font>
      <fill>
        <patternFill patternType="solid">
          <fgColor indexed="14"/>
          <bgColor indexed="15"/>
        </patternFill>
      </fill>
    </dxf>
    <dxf>
      <font>
        <i/>
        <color rgb="FFFF4013"/>
      </font>
    </dxf>
    <dxf>
      <font>
        <i/>
        <color rgb="FFFF6A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6D6D6"/>
      <rgbColor rgb="FF929292"/>
      <rgbColor rgb="FF7A7A7A"/>
      <rgbColor rgb="FF0061FE"/>
      <rgbColor rgb="FFFF6A00"/>
      <rgbColor rgb="00000000"/>
      <rgbColor rgb="FFB0DD8B"/>
      <rgbColor rgb="FFFEB33E"/>
      <rgbColor rgb="FFFFA900"/>
      <rgbColor rgb="FF3A87FD"/>
      <rgbColor rgb="FFFF4013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977900</xdr:colOff>
      <xdr:row>26</xdr:row>
      <xdr:rowOff>177800</xdr:rowOff>
    </xdr:from>
    <xdr:to>
      <xdr:col>16</xdr:col>
      <xdr:colOff>863599</xdr:colOff>
      <xdr:row>47</xdr:row>
      <xdr:rowOff>233891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93400" y="6629400"/>
          <a:ext cx="7442199" cy="5123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2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6"/>
  <sheetViews>
    <sheetView showGridLines="0" tabSelected="1" workbookViewId="0">
      <selection activeCell="B1" sqref="B1:B1048576"/>
    </sheetView>
  </sheetViews>
  <sheetFormatPr defaultColWidth="14.140625" defaultRowHeight="14.1" customHeight="1"/>
  <cols>
    <col min="1" max="19" width="14.140625" style="1" customWidth="1"/>
    <col min="20" max="20" width="56.7109375" style="28" customWidth="1"/>
    <col min="21" max="21" width="18.28515625" style="28" customWidth="1"/>
    <col min="22" max="27" width="14.140625" style="28" customWidth="1"/>
    <col min="28" max="39" width="14.140625" style="28" hidden="1" customWidth="1"/>
    <col min="40" max="40" width="14.140625" style="28" customWidth="1"/>
    <col min="41" max="16384" width="14.140625" style="28"/>
  </cols>
  <sheetData>
    <row r="1" spans="1:19" ht="33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5" t="s">
        <v>14</v>
      </c>
      <c r="P1" s="2" t="s">
        <v>15</v>
      </c>
      <c r="Q1" s="2" t="s">
        <v>16</v>
      </c>
      <c r="R1" s="6"/>
      <c r="S1" s="6"/>
    </row>
    <row r="2" spans="1:19" ht="19.7" customHeight="1">
      <c r="A2" s="7"/>
      <c r="B2" s="7"/>
      <c r="C2" s="7"/>
      <c r="D2" s="8" t="s">
        <v>17</v>
      </c>
      <c r="E2" s="8" t="s">
        <v>17</v>
      </c>
      <c r="F2" s="8" t="s">
        <v>17</v>
      </c>
      <c r="G2" s="8" t="s">
        <v>17</v>
      </c>
      <c r="H2" s="8" t="s">
        <v>17</v>
      </c>
      <c r="I2" s="8" t="s">
        <v>17</v>
      </c>
      <c r="J2" s="8" t="s">
        <v>17</v>
      </c>
      <c r="K2" s="8" t="s">
        <v>17</v>
      </c>
      <c r="L2" s="8" t="s">
        <v>18</v>
      </c>
      <c r="M2" s="8" t="s">
        <v>18</v>
      </c>
      <c r="N2" s="8" t="s">
        <v>18</v>
      </c>
      <c r="O2" s="9"/>
      <c r="P2" s="8" t="s">
        <v>19</v>
      </c>
      <c r="Q2" s="8" t="s">
        <v>19</v>
      </c>
      <c r="R2" s="7"/>
      <c r="S2" s="7"/>
    </row>
    <row r="3" spans="1:19" ht="19.7" customHeight="1">
      <c r="A3" s="10"/>
      <c r="B3" s="11" t="s">
        <v>20</v>
      </c>
      <c r="C3" s="10"/>
      <c r="D3" s="29" t="s">
        <v>21</v>
      </c>
      <c r="E3" s="30"/>
      <c r="F3" s="29" t="s">
        <v>22</v>
      </c>
      <c r="G3" s="30"/>
      <c r="H3" s="13"/>
      <c r="I3" s="14" t="s">
        <v>23</v>
      </c>
      <c r="J3" s="15"/>
      <c r="K3" s="13"/>
      <c r="L3" s="13"/>
      <c r="M3" s="13"/>
      <c r="N3" s="13"/>
      <c r="O3" s="16"/>
      <c r="P3" s="14" t="s">
        <v>24</v>
      </c>
      <c r="Q3" s="14" t="s">
        <v>25</v>
      </c>
      <c r="R3" s="10"/>
      <c r="S3" s="10"/>
    </row>
    <row r="4" spans="1:19" ht="19.7" customHeight="1">
      <c r="A4" s="17">
        <v>1</v>
      </c>
      <c r="B4" s="17">
        <v>0</v>
      </c>
      <c r="C4" s="17">
        <f>B4</f>
        <v>0</v>
      </c>
      <c r="D4" s="18">
        <f t="shared" ref="D4:D24" si="0">$B$30*COS(RADIANS(C4))</f>
        <v>136</v>
      </c>
      <c r="E4" s="18">
        <f t="shared" ref="E4:E24" si="1">2*$B$30*SIN(RADIANS(C4))</f>
        <v>0</v>
      </c>
      <c r="F4" s="18">
        <f>-D4</f>
        <v>-136</v>
      </c>
      <c r="G4" s="18">
        <f>E4</f>
        <v>0</v>
      </c>
      <c r="H4" s="19">
        <f t="shared" ref="H4:H24" si="2">$B$37*COS(-$B$36+RADIANS(C4))</f>
        <v>156</v>
      </c>
      <c r="I4" s="18">
        <f>H4</f>
        <v>156</v>
      </c>
      <c r="J4" s="20">
        <f>I4</f>
        <v>156</v>
      </c>
      <c r="K4" s="18">
        <f t="shared" ref="K4:K24" si="3">J4/A4</f>
        <v>156</v>
      </c>
      <c r="L4" s="18">
        <f t="shared" ref="L4:L24" si="4">A4*$B$32</f>
        <v>20.7</v>
      </c>
      <c r="M4" s="18">
        <f t="shared" ref="M4:M24" si="5">L4*($B$33-K4)/$B$33</f>
        <v>13.119718309859154</v>
      </c>
      <c r="N4" s="18">
        <f t="shared" ref="N4:N24" si="6">L4*K4/$B$33</f>
        <v>7.5802816901408443</v>
      </c>
      <c r="O4" s="21">
        <f t="shared" ref="O4:O24" si="7">L4-M4-N4</f>
        <v>0</v>
      </c>
      <c r="P4" s="13">
        <f t="shared" ref="P4:P24" si="8">0.00981*M4*$B$39/$B$40</f>
        <v>6.5683643516270013E-2</v>
      </c>
      <c r="Q4" s="13">
        <f t="shared" ref="Q4:Q24" si="9">9.81*N4/1000</f>
        <v>7.4362563380281688E-2</v>
      </c>
      <c r="R4" s="22"/>
      <c r="S4" s="10"/>
    </row>
    <row r="5" spans="1:19" ht="19.7" customHeight="1">
      <c r="A5" s="17">
        <v>2</v>
      </c>
      <c r="B5" s="17">
        <v>0</v>
      </c>
      <c r="C5" s="17">
        <f t="shared" ref="C5:C24" si="10">C4+B5</f>
        <v>0</v>
      </c>
      <c r="D5" s="18">
        <f t="shared" si="0"/>
        <v>136</v>
      </c>
      <c r="E5" s="18">
        <f t="shared" si="1"/>
        <v>0</v>
      </c>
      <c r="F5" s="18">
        <f t="shared" ref="F5:F24" si="11">F4-D5</f>
        <v>-272</v>
      </c>
      <c r="G5" s="18">
        <f t="shared" ref="G5:G24" si="12">G4+E5</f>
        <v>0</v>
      </c>
      <c r="H5" s="19">
        <f t="shared" si="2"/>
        <v>156</v>
      </c>
      <c r="I5" s="18">
        <f t="shared" ref="I5:I24" si="13">G5+H5</f>
        <v>156</v>
      </c>
      <c r="J5" s="20">
        <f t="shared" ref="J5:J24" si="14">J4+I5</f>
        <v>312</v>
      </c>
      <c r="K5" s="18">
        <f t="shared" si="3"/>
        <v>156</v>
      </c>
      <c r="L5" s="18">
        <f t="shared" si="4"/>
        <v>41.4</v>
      </c>
      <c r="M5" s="18">
        <f t="shared" si="5"/>
        <v>26.239436619718308</v>
      </c>
      <c r="N5" s="18">
        <f t="shared" si="6"/>
        <v>15.160563380281689</v>
      </c>
      <c r="O5" s="21">
        <f t="shared" si="7"/>
        <v>0</v>
      </c>
      <c r="P5" s="13">
        <f t="shared" si="8"/>
        <v>0.13136728703254003</v>
      </c>
      <c r="Q5" s="13">
        <f t="shared" si="9"/>
        <v>0.14872512676056338</v>
      </c>
      <c r="R5" s="22"/>
      <c r="S5" s="10"/>
    </row>
    <row r="6" spans="1:19" ht="19.7" customHeight="1">
      <c r="A6" s="17">
        <v>3</v>
      </c>
      <c r="B6" s="17">
        <v>1</v>
      </c>
      <c r="C6" s="17">
        <f t="shared" si="10"/>
        <v>1</v>
      </c>
      <c r="D6" s="18">
        <f t="shared" si="0"/>
        <v>135.9792865412692</v>
      </c>
      <c r="E6" s="18">
        <f t="shared" si="1"/>
        <v>4.7470545509411153</v>
      </c>
      <c r="F6" s="18">
        <f t="shared" si="11"/>
        <v>-407.97928654126918</v>
      </c>
      <c r="G6" s="18">
        <f t="shared" si="12"/>
        <v>4.7470545509411153</v>
      </c>
      <c r="H6" s="19">
        <f t="shared" si="2"/>
        <v>158.3497677198676</v>
      </c>
      <c r="I6" s="18">
        <f t="shared" si="13"/>
        <v>163.09682227080873</v>
      </c>
      <c r="J6" s="20">
        <f t="shared" si="14"/>
        <v>475.09682227080873</v>
      </c>
      <c r="K6" s="18">
        <f t="shared" si="3"/>
        <v>158.36560742360291</v>
      </c>
      <c r="L6" s="18">
        <f t="shared" si="4"/>
        <v>62.099999999999994</v>
      </c>
      <c r="M6" s="18">
        <f t="shared" si="5"/>
        <v>39.014309340362111</v>
      </c>
      <c r="N6" s="18">
        <f t="shared" si="6"/>
        <v>23.085690659637887</v>
      </c>
      <c r="O6" s="21">
        <f t="shared" si="7"/>
        <v>0</v>
      </c>
      <c r="P6" s="13">
        <f t="shared" si="8"/>
        <v>0.19532446705201703</v>
      </c>
      <c r="Q6" s="13">
        <f t="shared" si="9"/>
        <v>0.22647062537104767</v>
      </c>
      <c r="R6" s="22"/>
      <c r="S6" s="10"/>
    </row>
    <row r="7" spans="1:19" ht="19.7" customHeight="1">
      <c r="A7" s="17">
        <v>4</v>
      </c>
      <c r="B7" s="17">
        <v>1</v>
      </c>
      <c r="C7" s="17">
        <f t="shared" si="10"/>
        <v>2</v>
      </c>
      <c r="D7" s="18">
        <f t="shared" si="0"/>
        <v>135.91715247459703</v>
      </c>
      <c r="E7" s="18">
        <f t="shared" si="1"/>
        <v>9.4926631030802628</v>
      </c>
      <c r="F7" s="18">
        <f t="shared" si="11"/>
        <v>-543.89643901586624</v>
      </c>
      <c r="G7" s="18">
        <f t="shared" si="12"/>
        <v>14.239717654021378</v>
      </c>
      <c r="H7" s="19">
        <f t="shared" si="2"/>
        <v>160.6513005665191</v>
      </c>
      <c r="I7" s="18">
        <f t="shared" si="13"/>
        <v>174.89101822054047</v>
      </c>
      <c r="J7" s="20">
        <f t="shared" si="14"/>
        <v>649.98784049134917</v>
      </c>
      <c r="K7" s="18">
        <f t="shared" si="3"/>
        <v>162.49696012283729</v>
      </c>
      <c r="L7" s="18">
        <f t="shared" si="4"/>
        <v>82.8</v>
      </c>
      <c r="M7" s="18">
        <f t="shared" si="5"/>
        <v>51.216083807110493</v>
      </c>
      <c r="N7" s="18">
        <f t="shared" si="6"/>
        <v>31.5839161928895</v>
      </c>
      <c r="O7" s="21">
        <f t="shared" si="7"/>
        <v>0</v>
      </c>
      <c r="P7" s="13">
        <f t="shared" si="8"/>
        <v>0.25641244054437096</v>
      </c>
      <c r="Q7" s="13">
        <f t="shared" si="9"/>
        <v>0.30983821785224602</v>
      </c>
      <c r="R7" s="22"/>
      <c r="S7" s="10"/>
    </row>
    <row r="8" spans="1:19" ht="19.7" customHeight="1">
      <c r="A8" s="17">
        <v>5</v>
      </c>
      <c r="B8" s="17">
        <v>1.5</v>
      </c>
      <c r="C8" s="17">
        <f t="shared" si="10"/>
        <v>3.5</v>
      </c>
      <c r="D8" s="18">
        <f t="shared" si="0"/>
        <v>135.74633258537389</v>
      </c>
      <c r="E8" s="18">
        <f t="shared" si="1"/>
        <v>16.60520275348107</v>
      </c>
      <c r="F8" s="18">
        <f t="shared" si="11"/>
        <v>-679.64277160124016</v>
      </c>
      <c r="G8" s="18">
        <f t="shared" si="12"/>
        <v>30.84492040750245</v>
      </c>
      <c r="H8" s="19">
        <f t="shared" si="2"/>
        <v>164.01162993055178</v>
      </c>
      <c r="I8" s="18">
        <f t="shared" si="13"/>
        <v>194.85655033805423</v>
      </c>
      <c r="J8" s="20">
        <f t="shared" si="14"/>
        <v>844.84439082940344</v>
      </c>
      <c r="K8" s="18">
        <f t="shared" si="3"/>
        <v>168.96887816588068</v>
      </c>
      <c r="L8" s="18">
        <f t="shared" si="4"/>
        <v>103.5</v>
      </c>
      <c r="M8" s="18">
        <f t="shared" si="5"/>
        <v>62.447702135754334</v>
      </c>
      <c r="N8" s="18">
        <f t="shared" si="6"/>
        <v>41.052297864245659</v>
      </c>
      <c r="O8" s="21">
        <f t="shared" si="7"/>
        <v>0</v>
      </c>
      <c r="P8" s="13">
        <f t="shared" si="8"/>
        <v>0.31264334405813443</v>
      </c>
      <c r="Q8" s="13">
        <f t="shared" si="9"/>
        <v>0.40272304204824999</v>
      </c>
      <c r="R8" s="10"/>
      <c r="S8" s="10"/>
    </row>
    <row r="9" spans="1:19" ht="19.7" customHeight="1">
      <c r="A9" s="17">
        <v>6</v>
      </c>
      <c r="B9" s="17">
        <v>1.5</v>
      </c>
      <c r="C9" s="17">
        <f t="shared" si="10"/>
        <v>5</v>
      </c>
      <c r="D9" s="18">
        <f t="shared" si="0"/>
        <v>135.48247894047739</v>
      </c>
      <c r="E9" s="18">
        <f t="shared" si="1"/>
        <v>23.706362027363021</v>
      </c>
      <c r="F9" s="18">
        <f t="shared" si="11"/>
        <v>-815.12525054171761</v>
      </c>
      <c r="G9" s="18">
        <f t="shared" si="12"/>
        <v>54.55128243486547</v>
      </c>
      <c r="H9" s="19">
        <f t="shared" si="2"/>
        <v>167.25955391599382</v>
      </c>
      <c r="I9" s="18">
        <f t="shared" si="13"/>
        <v>221.81083635085929</v>
      </c>
      <c r="J9" s="20">
        <f t="shared" si="14"/>
        <v>1066.6552271802627</v>
      </c>
      <c r="K9" s="18">
        <f t="shared" si="3"/>
        <v>177.77587119671045</v>
      </c>
      <c r="L9" s="18">
        <f t="shared" si="4"/>
        <v>124.19999999999999</v>
      </c>
      <c r="M9" s="18">
        <f t="shared" si="5"/>
        <v>72.369569946874549</v>
      </c>
      <c r="N9" s="18">
        <f t="shared" si="6"/>
        <v>51.830430053125433</v>
      </c>
      <c r="O9" s="21">
        <f t="shared" si="7"/>
        <v>0</v>
      </c>
      <c r="P9" s="13">
        <f t="shared" si="8"/>
        <v>0.36231700418782142</v>
      </c>
      <c r="Q9" s="13">
        <f t="shared" si="9"/>
        <v>0.5084565188211605</v>
      </c>
      <c r="R9" s="10"/>
      <c r="S9" s="10"/>
    </row>
    <row r="10" spans="1:19" ht="19.7" customHeight="1">
      <c r="A10" s="17">
        <v>7</v>
      </c>
      <c r="B10" s="17">
        <v>1.5</v>
      </c>
      <c r="C10" s="17">
        <f t="shared" si="10"/>
        <v>6.5</v>
      </c>
      <c r="D10" s="18">
        <f t="shared" si="0"/>
        <v>135.12577237201589</v>
      </c>
      <c r="E10" s="18">
        <f t="shared" si="1"/>
        <v>30.791274144870627</v>
      </c>
      <c r="F10" s="18">
        <f t="shared" si="11"/>
        <v>-950.25102291373355</v>
      </c>
      <c r="G10" s="18">
        <f t="shared" si="12"/>
        <v>85.342556579736097</v>
      </c>
      <c r="H10" s="19">
        <f t="shared" si="2"/>
        <v>170.39284655798298</v>
      </c>
      <c r="I10" s="18">
        <f t="shared" si="13"/>
        <v>255.73540313771906</v>
      </c>
      <c r="J10" s="20">
        <f t="shared" si="14"/>
        <v>1322.3906303179817</v>
      </c>
      <c r="K10" s="18">
        <f t="shared" si="3"/>
        <v>188.91294718828311</v>
      </c>
      <c r="L10" s="18">
        <f t="shared" si="4"/>
        <v>144.9</v>
      </c>
      <c r="M10" s="18">
        <f t="shared" si="5"/>
        <v>80.642990498633282</v>
      </c>
      <c r="N10" s="18">
        <f t="shared" si="6"/>
        <v>64.257009501366724</v>
      </c>
      <c r="O10" s="21">
        <f t="shared" si="7"/>
        <v>0</v>
      </c>
      <c r="P10" s="13">
        <f t="shared" si="8"/>
        <v>0.40373774153501957</v>
      </c>
      <c r="Q10" s="13">
        <f t="shared" si="9"/>
        <v>0.63036126320840768</v>
      </c>
      <c r="R10" s="10"/>
      <c r="S10" s="10"/>
    </row>
    <row r="11" spans="1:19" ht="19.7" customHeight="1">
      <c r="A11" s="17">
        <v>8</v>
      </c>
      <c r="B11" s="17">
        <v>2</v>
      </c>
      <c r="C11" s="17">
        <f t="shared" si="10"/>
        <v>8.5</v>
      </c>
      <c r="D11" s="18">
        <f t="shared" si="0"/>
        <v>134.50615741722069</v>
      </c>
      <c r="E11" s="18">
        <f t="shared" si="1"/>
        <v>40.204159827254088</v>
      </c>
      <c r="F11" s="18">
        <f t="shared" si="11"/>
        <v>-1084.7571803309543</v>
      </c>
      <c r="G11" s="18">
        <f t="shared" si="12"/>
        <v>125.54671640699019</v>
      </c>
      <c r="H11" s="19">
        <f t="shared" si="2"/>
        <v>174.38855459808607</v>
      </c>
      <c r="I11" s="18">
        <f t="shared" si="13"/>
        <v>299.93527100507629</v>
      </c>
      <c r="J11" s="20">
        <f t="shared" si="14"/>
        <v>1622.3259013230581</v>
      </c>
      <c r="K11" s="18">
        <f t="shared" si="3"/>
        <v>202.79073766538227</v>
      </c>
      <c r="L11" s="18">
        <f t="shared" si="4"/>
        <v>165.6</v>
      </c>
      <c r="M11" s="18">
        <f t="shared" si="5"/>
        <v>86.768670992048584</v>
      </c>
      <c r="N11" s="18">
        <f t="shared" si="6"/>
        <v>78.83132900795141</v>
      </c>
      <c r="O11" s="21">
        <f t="shared" si="7"/>
        <v>0</v>
      </c>
      <c r="P11" s="13">
        <f t="shared" si="8"/>
        <v>0.43440585531012238</v>
      </c>
      <c r="Q11" s="13">
        <f t="shared" si="9"/>
        <v>0.77333533756800343</v>
      </c>
      <c r="R11" s="10"/>
      <c r="S11" s="10"/>
    </row>
    <row r="12" spans="1:19" ht="19.7" customHeight="1">
      <c r="A12" s="17">
        <v>9</v>
      </c>
      <c r="B12" s="17">
        <v>2</v>
      </c>
      <c r="C12" s="17">
        <f t="shared" si="10"/>
        <v>10.5</v>
      </c>
      <c r="D12" s="18">
        <f t="shared" si="0"/>
        <v>133.72266742869783</v>
      </c>
      <c r="E12" s="18">
        <f t="shared" si="1"/>
        <v>49.568062933864113</v>
      </c>
      <c r="F12" s="18">
        <f t="shared" si="11"/>
        <v>-1218.4798477596521</v>
      </c>
      <c r="G12" s="18">
        <f t="shared" si="12"/>
        <v>175.11477934085428</v>
      </c>
      <c r="H12" s="19">
        <f t="shared" si="2"/>
        <v>178.17179704690898</v>
      </c>
      <c r="I12" s="18">
        <f t="shared" si="13"/>
        <v>353.28657638776326</v>
      </c>
      <c r="J12" s="20">
        <f t="shared" si="14"/>
        <v>1975.6124777108214</v>
      </c>
      <c r="K12" s="18">
        <f t="shared" si="3"/>
        <v>219.5124975234246</v>
      </c>
      <c r="L12" s="18">
        <f t="shared" si="4"/>
        <v>186.29999999999998</v>
      </c>
      <c r="M12" s="18">
        <f t="shared" si="5"/>
        <v>90.301928899967123</v>
      </c>
      <c r="N12" s="18">
        <f t="shared" si="6"/>
        <v>95.99807110003286</v>
      </c>
      <c r="O12" s="21">
        <f t="shared" si="7"/>
        <v>0</v>
      </c>
      <c r="P12" s="13">
        <f t="shared" si="8"/>
        <v>0.45209505010787676</v>
      </c>
      <c r="Q12" s="13">
        <f t="shared" si="9"/>
        <v>0.94174107749132241</v>
      </c>
      <c r="R12" s="10"/>
      <c r="S12" s="10"/>
    </row>
    <row r="13" spans="1:19" ht="19.7" customHeight="1">
      <c r="A13" s="17">
        <v>10</v>
      </c>
      <c r="B13" s="17">
        <v>2</v>
      </c>
      <c r="C13" s="17">
        <f t="shared" si="10"/>
        <v>12.5</v>
      </c>
      <c r="D13" s="18">
        <f t="shared" si="0"/>
        <v>132.77625696831095</v>
      </c>
      <c r="E13" s="18">
        <f t="shared" si="1"/>
        <v>58.871574991163982</v>
      </c>
      <c r="F13" s="18">
        <f t="shared" si="11"/>
        <v>-1351.256104727963</v>
      </c>
      <c r="G13" s="18">
        <f t="shared" si="12"/>
        <v>233.98635433201827</v>
      </c>
      <c r="H13" s="19">
        <f t="shared" si="2"/>
        <v>181.7379646062916</v>
      </c>
      <c r="I13" s="18">
        <f t="shared" si="13"/>
        <v>415.72431893830986</v>
      </c>
      <c r="J13" s="20">
        <f t="shared" si="14"/>
        <v>2391.3367966491314</v>
      </c>
      <c r="K13" s="18">
        <f t="shared" si="3"/>
        <v>239.13367966491313</v>
      </c>
      <c r="L13" s="18">
        <f t="shared" si="4"/>
        <v>207</v>
      </c>
      <c r="M13" s="18">
        <f t="shared" si="5"/>
        <v>90.801240162823902</v>
      </c>
      <c r="N13" s="18">
        <f t="shared" si="6"/>
        <v>116.1987598371761</v>
      </c>
      <c r="O13" s="21">
        <f t="shared" si="7"/>
        <v>0</v>
      </c>
      <c r="P13" s="13">
        <f t="shared" si="8"/>
        <v>0.45459484333655431</v>
      </c>
      <c r="Q13" s="13">
        <f t="shared" si="9"/>
        <v>1.1399098340026976</v>
      </c>
      <c r="R13" s="10"/>
      <c r="S13" s="10"/>
    </row>
    <row r="14" spans="1:19" ht="19.7" customHeight="1">
      <c r="A14" s="17">
        <v>11</v>
      </c>
      <c r="B14" s="17">
        <v>2.5</v>
      </c>
      <c r="C14" s="17">
        <f t="shared" si="10"/>
        <v>15</v>
      </c>
      <c r="D14" s="18">
        <f t="shared" si="0"/>
        <v>131.36591237531329</v>
      </c>
      <c r="E14" s="18">
        <f t="shared" si="1"/>
        <v>70.398780267885641</v>
      </c>
      <c r="F14" s="18">
        <f t="shared" si="11"/>
        <v>-1482.6220171032762</v>
      </c>
      <c r="G14" s="18">
        <f t="shared" si="12"/>
        <v>304.38513459990389</v>
      </c>
      <c r="H14" s="19">
        <f t="shared" si="2"/>
        <v>185.88381903503748</v>
      </c>
      <c r="I14" s="18">
        <f t="shared" si="13"/>
        <v>490.26895363494134</v>
      </c>
      <c r="J14" s="20">
        <f t="shared" si="14"/>
        <v>2881.6057502840727</v>
      </c>
      <c r="K14" s="18">
        <f t="shared" si="3"/>
        <v>261.96415911673387</v>
      </c>
      <c r="L14" s="18">
        <f t="shared" si="4"/>
        <v>227.7</v>
      </c>
      <c r="M14" s="18">
        <f t="shared" si="5"/>
        <v>87.678312134083797</v>
      </c>
      <c r="N14" s="18">
        <f t="shared" si="6"/>
        <v>140.02168786591619</v>
      </c>
      <c r="O14" s="21">
        <f t="shared" si="7"/>
        <v>0</v>
      </c>
      <c r="P14" s="13">
        <f t="shared" si="8"/>
        <v>0.43895995800425369</v>
      </c>
      <c r="Q14" s="13">
        <f t="shared" si="9"/>
        <v>1.373612757964638</v>
      </c>
      <c r="R14" s="10"/>
      <c r="S14" s="10"/>
    </row>
    <row r="15" spans="1:19" ht="19.7" customHeight="1">
      <c r="A15" s="17">
        <v>12</v>
      </c>
      <c r="B15" s="17">
        <v>3</v>
      </c>
      <c r="C15" s="17">
        <f t="shared" si="10"/>
        <v>18</v>
      </c>
      <c r="D15" s="18">
        <f t="shared" si="0"/>
        <v>129.34368621614087</v>
      </c>
      <c r="E15" s="18">
        <f t="shared" si="1"/>
        <v>84.052622469985693</v>
      </c>
      <c r="F15" s="18">
        <f t="shared" si="11"/>
        <v>-1611.9657033194171</v>
      </c>
      <c r="G15" s="18">
        <f t="shared" si="12"/>
        <v>388.43775706988959</v>
      </c>
      <c r="H15" s="19">
        <f t="shared" si="2"/>
        <v>190.39112777703681</v>
      </c>
      <c r="I15" s="18">
        <f t="shared" si="13"/>
        <v>578.82888484692637</v>
      </c>
      <c r="J15" s="20">
        <f t="shared" si="14"/>
        <v>3460.4346351309991</v>
      </c>
      <c r="K15" s="18">
        <f t="shared" si="3"/>
        <v>288.36955292758324</v>
      </c>
      <c r="L15" s="18">
        <f t="shared" si="4"/>
        <v>248.39999999999998</v>
      </c>
      <c r="M15" s="18">
        <f t="shared" si="5"/>
        <v>80.252119842226108</v>
      </c>
      <c r="N15" s="18">
        <f t="shared" si="6"/>
        <v>168.14788015777387</v>
      </c>
      <c r="O15" s="21">
        <f t="shared" si="7"/>
        <v>0</v>
      </c>
      <c r="P15" s="13">
        <f t="shared" si="8"/>
        <v>0.40178085433286626</v>
      </c>
      <c r="Q15" s="13">
        <f t="shared" si="9"/>
        <v>1.6495307043477616</v>
      </c>
      <c r="R15" s="10"/>
      <c r="S15" s="10"/>
    </row>
    <row r="16" spans="1:19" ht="19.7" customHeight="1">
      <c r="A16" s="17">
        <v>13</v>
      </c>
      <c r="B16" s="17">
        <v>3.5</v>
      </c>
      <c r="C16" s="17">
        <f t="shared" si="10"/>
        <v>21.5</v>
      </c>
      <c r="D16" s="18">
        <f t="shared" si="0"/>
        <v>126.53678924555534</v>
      </c>
      <c r="E16" s="18">
        <f t="shared" si="1"/>
        <v>99.68833366900887</v>
      </c>
      <c r="F16" s="18">
        <f t="shared" si="11"/>
        <v>-1738.5024925649725</v>
      </c>
      <c r="G16" s="18">
        <f t="shared" si="12"/>
        <v>488.12609073889848</v>
      </c>
      <c r="H16" s="19">
        <f t="shared" si="2"/>
        <v>194.98930743970027</v>
      </c>
      <c r="I16" s="18">
        <f t="shared" si="13"/>
        <v>683.11539817859875</v>
      </c>
      <c r="J16" s="20">
        <f t="shared" si="14"/>
        <v>4143.5500333095979</v>
      </c>
      <c r="K16" s="18">
        <f t="shared" si="3"/>
        <v>318.73461794689217</v>
      </c>
      <c r="L16" s="18">
        <f t="shared" si="4"/>
        <v>269.09999999999997</v>
      </c>
      <c r="M16" s="18">
        <f t="shared" si="5"/>
        <v>67.758484296927961</v>
      </c>
      <c r="N16" s="18">
        <f t="shared" si="6"/>
        <v>201.34151570307199</v>
      </c>
      <c r="O16" s="21">
        <f t="shared" si="7"/>
        <v>0</v>
      </c>
      <c r="P16" s="13">
        <f t="shared" si="8"/>
        <v>0.3392316833828406</v>
      </c>
      <c r="Q16" s="13">
        <f t="shared" si="9"/>
        <v>1.9751602690471364</v>
      </c>
      <c r="R16" s="10"/>
      <c r="S16" s="10"/>
    </row>
    <row r="17" spans="1:19" ht="19.7" customHeight="1">
      <c r="A17" s="17">
        <v>14</v>
      </c>
      <c r="B17" s="17">
        <v>4</v>
      </c>
      <c r="C17" s="17">
        <f t="shared" si="10"/>
        <v>25.5</v>
      </c>
      <c r="D17" s="18">
        <f t="shared" si="0"/>
        <v>122.75159867158105</v>
      </c>
      <c r="E17" s="18">
        <f t="shared" si="1"/>
        <v>117.09901833185627</v>
      </c>
      <c r="F17" s="18">
        <f t="shared" si="11"/>
        <v>-1861.2540912365534</v>
      </c>
      <c r="G17" s="18">
        <f t="shared" si="12"/>
        <v>605.2251090707548</v>
      </c>
      <c r="H17" s="19">
        <f t="shared" si="2"/>
        <v>199.35281352450642</v>
      </c>
      <c r="I17" s="18">
        <f t="shared" si="13"/>
        <v>804.57792259526127</v>
      </c>
      <c r="J17" s="20">
        <f t="shared" si="14"/>
        <v>4948.1279559048589</v>
      </c>
      <c r="K17" s="18">
        <f t="shared" si="3"/>
        <v>353.43771113606135</v>
      </c>
      <c r="L17" s="18">
        <f t="shared" si="4"/>
        <v>289.8</v>
      </c>
      <c r="M17" s="18">
        <f t="shared" si="5"/>
        <v>49.362796508848405</v>
      </c>
      <c r="N17" s="18">
        <f t="shared" si="6"/>
        <v>240.43720349115162</v>
      </c>
      <c r="O17" s="21">
        <f t="shared" si="7"/>
        <v>0</v>
      </c>
      <c r="P17" s="13">
        <f t="shared" si="8"/>
        <v>0.24713398963885111</v>
      </c>
      <c r="Q17" s="13">
        <f t="shared" si="9"/>
        <v>2.3586889662481978</v>
      </c>
      <c r="R17" s="10"/>
      <c r="S17" s="10"/>
    </row>
    <row r="18" spans="1:19" ht="19.7" customHeight="1">
      <c r="A18" s="17">
        <v>15</v>
      </c>
      <c r="B18" s="17">
        <v>4.5</v>
      </c>
      <c r="C18" s="17">
        <f t="shared" si="10"/>
        <v>30</v>
      </c>
      <c r="D18" s="18">
        <f t="shared" si="0"/>
        <v>117.77945491468367</v>
      </c>
      <c r="E18" s="18">
        <f t="shared" si="1"/>
        <v>135.99999999999997</v>
      </c>
      <c r="F18" s="18">
        <f t="shared" si="11"/>
        <v>-1979.033546151237</v>
      </c>
      <c r="G18" s="18">
        <f t="shared" si="12"/>
        <v>741.2251090707548</v>
      </c>
      <c r="H18" s="19">
        <f t="shared" si="2"/>
        <v>203.09996299037243</v>
      </c>
      <c r="I18" s="18">
        <f t="shared" si="13"/>
        <v>944.32507206112723</v>
      </c>
      <c r="J18" s="20">
        <f t="shared" si="14"/>
        <v>5892.4530279659866</v>
      </c>
      <c r="K18" s="18">
        <f t="shared" si="3"/>
        <v>392.8302018643991</v>
      </c>
      <c r="L18" s="18">
        <f t="shared" si="4"/>
        <v>310.5</v>
      </c>
      <c r="M18" s="18">
        <f t="shared" si="5"/>
        <v>24.17657821855418</v>
      </c>
      <c r="N18" s="18">
        <f t="shared" si="6"/>
        <v>286.3234217814458</v>
      </c>
      <c r="O18" s="21">
        <f t="shared" si="7"/>
        <v>0</v>
      </c>
      <c r="P18" s="13">
        <f t="shared" si="8"/>
        <v>0.12103962201363601</v>
      </c>
      <c r="Q18" s="13">
        <f t="shared" si="9"/>
        <v>2.8088327676759834</v>
      </c>
      <c r="R18" s="10"/>
      <c r="S18" s="10"/>
    </row>
    <row r="19" spans="1:19" ht="19.7" customHeight="1">
      <c r="A19" s="17">
        <v>16</v>
      </c>
      <c r="B19" s="17">
        <v>5</v>
      </c>
      <c r="C19" s="17">
        <f t="shared" si="10"/>
        <v>35</v>
      </c>
      <c r="D19" s="18">
        <f t="shared" si="0"/>
        <v>111.40467802330288</v>
      </c>
      <c r="E19" s="18">
        <f t="shared" si="1"/>
        <v>156.01279068748454</v>
      </c>
      <c r="F19" s="18">
        <f t="shared" si="11"/>
        <v>-2090.4382241745398</v>
      </c>
      <c r="G19" s="18">
        <f t="shared" si="12"/>
        <v>897.23789975823934</v>
      </c>
      <c r="H19" s="19">
        <f t="shared" si="2"/>
        <v>205.79411425282498</v>
      </c>
      <c r="I19" s="18">
        <f t="shared" si="13"/>
        <v>1103.0320140110643</v>
      </c>
      <c r="J19" s="20">
        <f t="shared" si="14"/>
        <v>6995.485041977051</v>
      </c>
      <c r="K19" s="18">
        <f t="shared" si="3"/>
        <v>437.21781512356569</v>
      </c>
      <c r="L19" s="18">
        <f t="shared" si="4"/>
        <v>331.2</v>
      </c>
      <c r="M19" s="18">
        <f t="shared" si="5"/>
        <v>-8.721456265082054</v>
      </c>
      <c r="N19" s="18">
        <f t="shared" si="6"/>
        <v>339.92145626508199</v>
      </c>
      <c r="O19" s="21">
        <f t="shared" si="7"/>
        <v>0</v>
      </c>
      <c r="P19" s="13">
        <f t="shared" si="8"/>
        <v>-4.3663820421197694E-2</v>
      </c>
      <c r="Q19" s="13">
        <f t="shared" si="9"/>
        <v>3.3346294859604546</v>
      </c>
      <c r="R19" s="10"/>
      <c r="S19" s="10"/>
    </row>
    <row r="20" spans="1:19" ht="19.7" customHeight="1">
      <c r="A20" s="17">
        <v>17</v>
      </c>
      <c r="B20" s="17">
        <v>5.5</v>
      </c>
      <c r="C20" s="17">
        <f t="shared" si="10"/>
        <v>40.5</v>
      </c>
      <c r="D20" s="18">
        <f t="shared" si="0"/>
        <v>103.4152113216042</v>
      </c>
      <c r="E20" s="18">
        <f t="shared" si="1"/>
        <v>176.64986914580996</v>
      </c>
      <c r="F20" s="18">
        <f t="shared" si="11"/>
        <v>-2193.8534354961439</v>
      </c>
      <c r="G20" s="18">
        <f t="shared" si="12"/>
        <v>1073.8877689040494</v>
      </c>
      <c r="H20" s="19">
        <f t="shared" si="2"/>
        <v>206.9482652065098</v>
      </c>
      <c r="I20" s="18">
        <f t="shared" si="13"/>
        <v>1280.8360341105592</v>
      </c>
      <c r="J20" s="20">
        <f t="shared" si="14"/>
        <v>8276.32107608761</v>
      </c>
      <c r="K20" s="18">
        <f t="shared" si="3"/>
        <v>486.84241624044762</v>
      </c>
      <c r="L20" s="18">
        <f t="shared" si="4"/>
        <v>351.9</v>
      </c>
      <c r="M20" s="18">
        <f t="shared" si="5"/>
        <v>-50.25926355636976</v>
      </c>
      <c r="N20" s="18">
        <f t="shared" si="6"/>
        <v>402.15926355636969</v>
      </c>
      <c r="O20" s="21">
        <f t="shared" si="7"/>
        <v>0</v>
      </c>
      <c r="P20" s="13">
        <f t="shared" si="8"/>
        <v>-0.25162213645593839</v>
      </c>
      <c r="Q20" s="13">
        <f t="shared" si="9"/>
        <v>3.9451823754879869</v>
      </c>
      <c r="R20" s="10"/>
      <c r="S20" s="10"/>
    </row>
    <row r="21" spans="1:19" ht="19.7" customHeight="1">
      <c r="A21" s="17">
        <v>18</v>
      </c>
      <c r="B21" s="17">
        <v>6</v>
      </c>
      <c r="C21" s="17">
        <f t="shared" si="10"/>
        <v>46.5</v>
      </c>
      <c r="D21" s="18">
        <f t="shared" si="0"/>
        <v>93.61622229435055</v>
      </c>
      <c r="E21" s="18">
        <f t="shared" si="1"/>
        <v>197.30182891534224</v>
      </c>
      <c r="F21" s="18">
        <f t="shared" si="11"/>
        <v>-2287.4696577904942</v>
      </c>
      <c r="G21" s="18">
        <f t="shared" si="12"/>
        <v>1271.1895978193916</v>
      </c>
      <c r="H21" s="19">
        <f t="shared" si="2"/>
        <v>206.03422826589676</v>
      </c>
      <c r="I21" s="18">
        <f t="shared" si="13"/>
        <v>1477.2238260852882</v>
      </c>
      <c r="J21" s="20">
        <f t="shared" si="14"/>
        <v>9753.5449021728982</v>
      </c>
      <c r="K21" s="18">
        <f t="shared" si="3"/>
        <v>541.86360567627207</v>
      </c>
      <c r="L21" s="18">
        <f t="shared" si="4"/>
        <v>372.59999999999997</v>
      </c>
      <c r="M21" s="18">
        <f t="shared" si="5"/>
        <v>-101.33985792248583</v>
      </c>
      <c r="N21" s="18">
        <f t="shared" si="6"/>
        <v>473.93985792248583</v>
      </c>
      <c r="O21" s="21">
        <f t="shared" si="7"/>
        <v>0</v>
      </c>
      <c r="P21" s="13">
        <f t="shared" si="8"/>
        <v>-0.50735625144999563</v>
      </c>
      <c r="Q21" s="13">
        <f t="shared" si="9"/>
        <v>4.6493500062195858</v>
      </c>
      <c r="R21" s="10"/>
      <c r="S21" s="10"/>
    </row>
    <row r="22" spans="1:19" ht="19.7" customHeight="1">
      <c r="A22" s="17">
        <v>19</v>
      </c>
      <c r="B22" s="17">
        <v>6</v>
      </c>
      <c r="C22" s="17">
        <f t="shared" si="10"/>
        <v>52.5</v>
      </c>
      <c r="D22" s="18">
        <f t="shared" si="0"/>
        <v>82.791554345186015</v>
      </c>
      <c r="E22" s="18">
        <f t="shared" si="1"/>
        <v>215.79210855921596</v>
      </c>
      <c r="F22" s="18">
        <f t="shared" si="11"/>
        <v>-2370.2612121356801</v>
      </c>
      <c r="G22" s="18">
        <f t="shared" si="12"/>
        <v>1486.9817063786074</v>
      </c>
      <c r="H22" s="19">
        <f t="shared" si="2"/>
        <v>202.8628372049684</v>
      </c>
      <c r="I22" s="18">
        <f t="shared" si="13"/>
        <v>1689.8445435835758</v>
      </c>
      <c r="J22" s="20">
        <f t="shared" si="14"/>
        <v>11443.389445756475</v>
      </c>
      <c r="K22" s="18">
        <f t="shared" si="3"/>
        <v>602.28365503981445</v>
      </c>
      <c r="L22" s="18">
        <f t="shared" si="4"/>
        <v>393.3</v>
      </c>
      <c r="M22" s="18">
        <f t="shared" si="5"/>
        <v>-162.75202236422305</v>
      </c>
      <c r="N22" s="18">
        <f t="shared" si="6"/>
        <v>556.05202236422315</v>
      </c>
      <c r="O22" s="21">
        <f t="shared" si="7"/>
        <v>0</v>
      </c>
      <c r="P22" s="13">
        <f t="shared" si="8"/>
        <v>-0.81481519389713153</v>
      </c>
      <c r="Q22" s="13">
        <f t="shared" si="9"/>
        <v>5.4548703393930289</v>
      </c>
      <c r="R22" s="10"/>
      <c r="S22" s="10"/>
    </row>
    <row r="23" spans="1:19" ht="19.7" customHeight="1">
      <c r="A23" s="17">
        <v>20</v>
      </c>
      <c r="B23" s="17">
        <v>6</v>
      </c>
      <c r="C23" s="17">
        <f t="shared" si="10"/>
        <v>58.5</v>
      </c>
      <c r="D23" s="18">
        <f t="shared" si="0"/>
        <v>71.059804801369054</v>
      </c>
      <c r="E23" s="18">
        <f t="shared" si="1"/>
        <v>231.91812470431307</v>
      </c>
      <c r="F23" s="18">
        <f t="shared" si="11"/>
        <v>-2441.3210169370491</v>
      </c>
      <c r="G23" s="18">
        <f t="shared" si="12"/>
        <v>1718.8998310829206</v>
      </c>
      <c r="H23" s="19">
        <f t="shared" si="2"/>
        <v>197.46883844784458</v>
      </c>
      <c r="I23" s="18">
        <f t="shared" si="13"/>
        <v>1916.3686695307651</v>
      </c>
      <c r="J23" s="20">
        <f t="shared" si="14"/>
        <v>13359.758115287241</v>
      </c>
      <c r="K23" s="18">
        <f t="shared" si="3"/>
        <v>667.98790576436204</v>
      </c>
      <c r="L23" s="18">
        <f t="shared" si="4"/>
        <v>414</v>
      </c>
      <c r="M23" s="18">
        <f t="shared" si="5"/>
        <v>-235.17134503860535</v>
      </c>
      <c r="N23" s="18">
        <f t="shared" si="6"/>
        <v>649.17134503860541</v>
      </c>
      <c r="O23" s="21">
        <f t="shared" si="7"/>
        <v>0</v>
      </c>
      <c r="P23" s="13">
        <f t="shared" si="8"/>
        <v>-1.177381284257415</v>
      </c>
      <c r="Q23" s="13">
        <f t="shared" si="9"/>
        <v>6.3683708948287192</v>
      </c>
      <c r="R23" s="10"/>
      <c r="S23" s="10"/>
    </row>
    <row r="24" spans="1:19" ht="19.7" customHeight="1">
      <c r="A24" s="17">
        <v>21</v>
      </c>
      <c r="B24" s="17">
        <v>6</v>
      </c>
      <c r="C24" s="17">
        <f t="shared" si="10"/>
        <v>64.5</v>
      </c>
      <c r="D24" s="18">
        <f t="shared" si="0"/>
        <v>58.549509165928157</v>
      </c>
      <c r="E24" s="18">
        <f t="shared" si="1"/>
        <v>245.50319734316207</v>
      </c>
      <c r="F24" s="18">
        <f t="shared" si="11"/>
        <v>-2499.8705261029772</v>
      </c>
      <c r="G24" s="18">
        <f t="shared" si="12"/>
        <v>1964.4030284260828</v>
      </c>
      <c r="H24" s="19">
        <f t="shared" si="2"/>
        <v>189.91132977367511</v>
      </c>
      <c r="I24" s="18">
        <f t="shared" si="13"/>
        <v>2154.3143581997579</v>
      </c>
      <c r="J24" s="20">
        <f t="shared" si="14"/>
        <v>15514.072473486998</v>
      </c>
      <c r="K24" s="18">
        <f t="shared" si="3"/>
        <v>738.76535588033323</v>
      </c>
      <c r="L24" s="18">
        <f t="shared" si="4"/>
        <v>434.7</v>
      </c>
      <c r="M24" s="18">
        <f t="shared" si="5"/>
        <v>-319.15281737366394</v>
      </c>
      <c r="N24" s="18">
        <f t="shared" si="6"/>
        <v>753.85281737366404</v>
      </c>
      <c r="O24" s="21">
        <f t="shared" si="7"/>
        <v>0</v>
      </c>
      <c r="P24" s="13">
        <f t="shared" si="8"/>
        <v>-1.597833077546466</v>
      </c>
      <c r="Q24" s="13">
        <f t="shared" si="9"/>
        <v>7.3952961384356453</v>
      </c>
      <c r="R24" s="10"/>
      <c r="S24" s="10"/>
    </row>
    <row r="25" spans="1:19" ht="19.7" customHeight="1">
      <c r="A25" s="10"/>
      <c r="B25" s="10"/>
      <c r="C25" s="10"/>
      <c r="D25" s="13"/>
      <c r="E25" s="13"/>
      <c r="F25" s="13"/>
      <c r="G25" s="13"/>
      <c r="H25" s="13"/>
      <c r="I25" s="22"/>
      <c r="J25" s="13"/>
      <c r="K25" s="13"/>
      <c r="L25" s="13"/>
      <c r="M25" s="18"/>
      <c r="N25" s="18"/>
      <c r="O25" s="13"/>
      <c r="P25" s="19"/>
      <c r="Q25" s="10"/>
      <c r="R25" s="10"/>
      <c r="S25" s="10"/>
    </row>
    <row r="26" spans="1:19" ht="19.7" customHeight="1">
      <c r="A26" s="23" t="s">
        <v>23</v>
      </c>
      <c r="B26" s="24" t="s">
        <v>26</v>
      </c>
      <c r="C26" s="10"/>
      <c r="D26" s="13"/>
      <c r="E26" s="13"/>
      <c r="F26" s="13"/>
      <c r="G26" s="13"/>
      <c r="H26" s="13"/>
      <c r="I26" s="22"/>
      <c r="J26" s="13"/>
      <c r="K26" s="13"/>
      <c r="L26" s="13"/>
      <c r="M26" s="18"/>
      <c r="N26" s="18"/>
      <c r="O26" s="13"/>
      <c r="P26" s="19"/>
      <c r="Q26" s="10"/>
      <c r="R26" s="10"/>
      <c r="S26" s="10"/>
    </row>
    <row r="27" spans="1:19" ht="19.7" customHeight="1">
      <c r="A27" s="23" t="s">
        <v>24</v>
      </c>
      <c r="B27" s="24" t="s">
        <v>27</v>
      </c>
      <c r="C27" s="10"/>
      <c r="D27" s="13"/>
      <c r="E27" s="13"/>
      <c r="F27" s="13"/>
      <c r="G27" s="13"/>
      <c r="H27" s="13"/>
      <c r="I27" s="22"/>
      <c r="J27" s="13"/>
      <c r="K27" s="13"/>
      <c r="L27" s="13"/>
      <c r="M27" s="18"/>
      <c r="N27" s="18"/>
      <c r="O27" s="13"/>
      <c r="P27" s="19"/>
      <c r="Q27" s="10"/>
      <c r="R27" s="10"/>
      <c r="S27" s="10"/>
    </row>
    <row r="28" spans="1:19" ht="19.7" customHeight="1">
      <c r="A28" s="14" t="s">
        <v>25</v>
      </c>
      <c r="B28" s="24" t="s">
        <v>28</v>
      </c>
      <c r="C28" s="10"/>
      <c r="D28" s="13"/>
      <c r="E28" s="13"/>
      <c r="F28" s="13"/>
      <c r="G28" s="13"/>
      <c r="H28" s="13"/>
      <c r="I28" s="22"/>
      <c r="J28" s="13"/>
      <c r="K28" s="13"/>
      <c r="L28" s="13"/>
      <c r="M28" s="18"/>
      <c r="N28" s="18"/>
      <c r="O28" s="13"/>
      <c r="P28" s="19"/>
      <c r="Q28" s="10"/>
      <c r="R28" s="10"/>
      <c r="S28" s="10"/>
    </row>
    <row r="29" spans="1:19" ht="19.7" customHeight="1">
      <c r="A29" s="10"/>
      <c r="B29" s="10"/>
      <c r="C29" s="10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9"/>
      <c r="Q29" s="10"/>
      <c r="R29" s="10"/>
      <c r="S29" s="10"/>
    </row>
    <row r="30" spans="1:19" ht="19.7" customHeight="1">
      <c r="A30" s="11" t="s">
        <v>29</v>
      </c>
      <c r="B30" s="17">
        <v>136</v>
      </c>
      <c r="C30" s="11" t="s">
        <v>30</v>
      </c>
      <c r="D30" s="25" t="s">
        <v>31</v>
      </c>
      <c r="E30" s="22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9"/>
      <c r="Q30" s="10"/>
      <c r="R30" s="10"/>
      <c r="S30" s="10"/>
    </row>
    <row r="31" spans="1:19" ht="19.7" customHeight="1">
      <c r="A31" s="11" t="s">
        <v>32</v>
      </c>
      <c r="B31" s="17">
        <v>156</v>
      </c>
      <c r="C31" s="11" t="s">
        <v>30</v>
      </c>
      <c r="D31" s="25" t="s">
        <v>33</v>
      </c>
      <c r="E31" s="22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9"/>
      <c r="Q31" s="10"/>
      <c r="R31" s="10"/>
      <c r="S31" s="10"/>
    </row>
    <row r="32" spans="1:19" ht="19.7" customHeight="1">
      <c r="A32" s="11" t="s">
        <v>34</v>
      </c>
      <c r="B32" s="17">
        <v>20.7</v>
      </c>
      <c r="C32" s="11" t="s">
        <v>35</v>
      </c>
      <c r="D32" s="25" t="s">
        <v>36</v>
      </c>
      <c r="E32" s="22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9"/>
      <c r="Q32" s="10"/>
      <c r="R32" s="10"/>
      <c r="S32" s="10"/>
    </row>
    <row r="33" spans="1:19" ht="19.7" customHeight="1">
      <c r="A33" s="11" t="s">
        <v>37</v>
      </c>
      <c r="B33" s="17">
        <f>B31+270</f>
        <v>426</v>
      </c>
      <c r="C33" s="11" t="s">
        <v>30</v>
      </c>
      <c r="D33" s="25" t="s">
        <v>38</v>
      </c>
      <c r="E33" s="22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9"/>
      <c r="Q33" s="10"/>
      <c r="R33" s="10"/>
      <c r="S33" s="10"/>
    </row>
    <row r="34" spans="1:19" ht="19.7" customHeight="1">
      <c r="A34" s="11" t="s">
        <v>39</v>
      </c>
      <c r="B34" s="18">
        <f>B30/B31</f>
        <v>0.87179487179487181</v>
      </c>
      <c r="C34" s="22"/>
      <c r="D34" s="25" t="s">
        <v>40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9"/>
      <c r="Q34" s="10"/>
      <c r="R34" s="10"/>
      <c r="S34" s="10"/>
    </row>
    <row r="35" spans="1:19" ht="19.7" customHeight="1">
      <c r="A35" s="11" t="s">
        <v>41</v>
      </c>
      <c r="B35" s="18">
        <f>DEGREES(ATAN2(B31,B30))</f>
        <v>41.081751135932628</v>
      </c>
      <c r="C35" s="11" t="s">
        <v>42</v>
      </c>
      <c r="D35" s="26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9"/>
      <c r="Q35" s="10"/>
      <c r="R35" s="10"/>
      <c r="S35" s="10"/>
    </row>
    <row r="36" spans="1:19" ht="19.7" customHeight="1">
      <c r="A36" s="10"/>
      <c r="B36" s="18">
        <f>ATAN2(B31,B30)</f>
        <v>0.71701181980694484</v>
      </c>
      <c r="C36" s="11" t="s">
        <v>43</v>
      </c>
      <c r="D36" s="26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9"/>
      <c r="Q36" s="10"/>
      <c r="R36" s="10"/>
      <c r="S36" s="10"/>
    </row>
    <row r="37" spans="1:19" ht="19.7" customHeight="1">
      <c r="A37" s="11" t="s">
        <v>44</v>
      </c>
      <c r="B37" s="27">
        <f>SQRT(B30^2+B31^2)</f>
        <v>206.95893312442448</v>
      </c>
      <c r="C37" s="11" t="s">
        <v>30</v>
      </c>
      <c r="D37" s="25" t="s">
        <v>45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9"/>
      <c r="Q37" s="10"/>
      <c r="R37" s="10"/>
      <c r="S37" s="10"/>
    </row>
    <row r="38" spans="1:19" ht="19.7" customHeight="1">
      <c r="A38" s="11" t="s">
        <v>46</v>
      </c>
      <c r="B38" s="17">
        <v>284</v>
      </c>
      <c r="C38" s="10"/>
      <c r="D38" s="25" t="s">
        <v>47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9"/>
      <c r="Q38" s="10"/>
      <c r="R38" s="10"/>
      <c r="S38" s="10"/>
    </row>
    <row r="39" spans="1:19" ht="19.7" customHeight="1">
      <c r="A39" s="11" t="s">
        <v>48</v>
      </c>
      <c r="B39" s="17">
        <v>296</v>
      </c>
      <c r="C39" s="10"/>
      <c r="D39" s="25" t="s">
        <v>47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9"/>
      <c r="Q39" s="10"/>
      <c r="R39" s="10"/>
      <c r="S39" s="10"/>
    </row>
    <row r="40" spans="1:19" ht="19.7" customHeight="1">
      <c r="A40" s="11" t="s">
        <v>49</v>
      </c>
      <c r="B40" s="17">
        <f>B38+B39</f>
        <v>580</v>
      </c>
      <c r="C40" s="10"/>
      <c r="D40" s="25" t="s">
        <v>50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9"/>
      <c r="Q40" s="10"/>
      <c r="R40" s="10"/>
      <c r="S40" s="10"/>
    </row>
    <row r="41" spans="1:19" ht="19.7" customHeight="1">
      <c r="A41" s="22"/>
      <c r="B41" s="22"/>
      <c r="C41" s="22"/>
      <c r="D41" s="22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9"/>
      <c r="Q41" s="10"/>
      <c r="R41" s="10"/>
      <c r="S41" s="10"/>
    </row>
    <row r="42" spans="1:19" ht="19.7" customHeight="1">
      <c r="A42" s="10"/>
      <c r="B42" s="10"/>
      <c r="C42" s="10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9"/>
      <c r="Q42" s="10"/>
      <c r="R42" s="10"/>
      <c r="S42" s="10"/>
    </row>
    <row r="43" spans="1:19" ht="19.7" customHeight="1">
      <c r="A43" s="10"/>
      <c r="B43" s="10"/>
      <c r="C43" s="10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9"/>
      <c r="Q43" s="10"/>
      <c r="R43" s="10"/>
      <c r="S43" s="10"/>
    </row>
    <row r="44" spans="1:19" ht="19.7" customHeight="1">
      <c r="A44" s="10"/>
      <c r="B44" s="10"/>
      <c r="C44" s="10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/>
      <c r="Q44" s="10"/>
      <c r="R44" s="10"/>
      <c r="S44" s="10"/>
    </row>
    <row r="45" spans="1:19" ht="19.7" customHeight="1">
      <c r="A45" s="10"/>
      <c r="B45" s="10"/>
      <c r="C45" s="10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/>
      <c r="Q45" s="10"/>
      <c r="R45" s="10"/>
      <c r="S45" s="10"/>
    </row>
    <row r="46" spans="1:19" ht="19.7" customHeight="1">
      <c r="A46" s="10"/>
      <c r="B46" s="10"/>
      <c r="C46" s="10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/>
      <c r="Q46" s="10"/>
      <c r="R46" s="10"/>
      <c r="S46" s="10"/>
    </row>
    <row r="47" spans="1:19" ht="19.7" customHeight="1">
      <c r="A47" s="10"/>
      <c r="B47" s="10"/>
      <c r="C47" s="10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/>
      <c r="Q47" s="10"/>
      <c r="R47" s="10"/>
      <c r="S47" s="10"/>
    </row>
    <row r="48" spans="1:19" ht="19.7" customHeight="1">
      <c r="A48" s="10"/>
      <c r="B48" s="10"/>
      <c r="C48" s="10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/>
      <c r="Q48" s="10"/>
      <c r="R48" s="10"/>
      <c r="S48" s="10"/>
    </row>
    <row r="49" spans="1:39" ht="19.7" customHeight="1">
      <c r="A49" s="10"/>
      <c r="B49" s="10"/>
      <c r="C49" s="10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9"/>
      <c r="Q49" s="10"/>
      <c r="R49" s="10"/>
      <c r="S49" s="10"/>
    </row>
    <row r="50" spans="1:39" ht="19.7" customHeight="1">
      <c r="A50" s="10"/>
      <c r="B50" s="10"/>
      <c r="C50" s="10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/>
      <c r="Q50" s="10"/>
      <c r="R50" s="10"/>
      <c r="S50" s="10"/>
    </row>
    <row r="52" spans="1:39" ht="33.75" customHeight="1"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</row>
    <row r="53" spans="1:39" ht="19.7" customHeight="1"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</row>
    <row r="54" spans="1:39" ht="19.7" customHeight="1"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</row>
    <row r="55" spans="1:39" ht="19.7" customHeight="1"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</row>
    <row r="56" spans="1:39" ht="19.7" customHeight="1"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</row>
    <row r="57" spans="1:39" ht="19.7" customHeight="1"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</row>
    <row r="58" spans="1:39" ht="19.7" customHeight="1"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</row>
    <row r="59" spans="1:39" ht="19.7" customHeight="1"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</row>
    <row r="60" spans="1:39" ht="19.7" customHeight="1"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</row>
    <row r="61" spans="1:39" ht="19.7" customHeight="1"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</row>
    <row r="62" spans="1:39" ht="19.7" customHeight="1"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</row>
    <row r="63" spans="1:39" ht="19.7" customHeight="1"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</row>
    <row r="64" spans="1:39" ht="19.7" customHeight="1"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</row>
    <row r="65" spans="28:39" ht="19.7" customHeight="1"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</row>
    <row r="66" spans="28:39" ht="19.7" customHeight="1"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</row>
    <row r="67" spans="28:39" ht="19.7" customHeight="1"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</row>
    <row r="68" spans="28:39" ht="19.7" customHeight="1"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</row>
    <row r="69" spans="28:39" ht="19.7" customHeight="1"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</row>
    <row r="70" spans="28:39" ht="19.7" customHeight="1"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</row>
    <row r="71" spans="28:39" ht="19.7" customHeight="1"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</row>
    <row r="72" spans="28:39" ht="19.7" customHeight="1"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</row>
    <row r="73" spans="28:39" ht="19.7" customHeight="1"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</row>
    <row r="74" spans="28:39" ht="19.7" customHeight="1"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</row>
    <row r="75" spans="28:39" ht="19.7" customHeight="1"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</row>
    <row r="76" spans="28:39" ht="19.7" customHeight="1"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</row>
  </sheetData>
  <mergeCells count="2">
    <mergeCell ref="D3:E3"/>
    <mergeCell ref="F3:G3"/>
  </mergeCells>
  <conditionalFormatting sqref="I4:I24">
    <cfRule type="cellIs" dxfId="5" priority="1" stopIfTrue="1" operator="greaterThan">
      <formula>$B$33</formula>
    </cfRule>
  </conditionalFormatting>
  <conditionalFormatting sqref="B33">
    <cfRule type="cellIs" dxfId="4" priority="6" stopIfTrue="1" operator="greaterThan">
      <formula>$B$33</formula>
    </cfRule>
  </conditionalFormatting>
  <pageMargins left="0.78740100000000002" right="0.78740100000000002" top="0.78740100000000002" bottom="0.78740100000000002" header="0.39370100000000002" footer="0.39370100000000002"/>
  <pageSetup orientation="landscape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" stopIfTrue="1" operator="lessThanOrEqual" id="{50705528-86E0-CD40-A576-702928C8D137}">
            <xm:f>#REF!</xm:f>
            <x14:dxf>
              <font>
                <i/>
                <color rgb="FF000000"/>
              </font>
              <fill>
                <patternFill patternType="solid">
                  <fgColor indexed="14"/>
                  <bgColor indexed="15"/>
                </patternFill>
              </fill>
            </x14:dxf>
          </x14:cfRule>
          <x14:cfRule type="cellIs" priority="8" stopIfTrue="1" operator="greaterThan" id="{33634F64-C276-2046-8F20-52471D2C14EE}">
            <xm:f>#REF!</xm:f>
            <x14:dxf>
              <font>
                <i/>
                <color rgb="FF000000"/>
              </font>
              <fill>
                <patternFill patternType="solid">
                  <fgColor indexed="14"/>
                  <bgColor indexed="16"/>
                </patternFill>
              </fill>
            </x14:dxf>
          </x14:cfRule>
          <xm:sqref>P4:P24</xm:sqref>
        </x14:conditionalFormatting>
        <x14:conditionalFormatting xmlns:xm="http://schemas.microsoft.com/office/excel/2006/main">
          <x14:cfRule type="cellIs" priority="9" stopIfTrue="1" operator="greaterThan" id="{05AF982D-1226-784F-AD04-4882BC64972F}">
            <xm:f>#REF!</xm:f>
            <x14:dxf>
              <font>
                <b/>
                <i/>
                <color rgb="FF000000"/>
              </font>
              <fill>
                <patternFill patternType="solid">
                  <fgColor indexed="14"/>
                  <bgColor indexed="17"/>
                </patternFill>
              </fill>
            </x14:dxf>
          </x14:cfRule>
          <x14:cfRule type="cellIs" priority="10" stopIfTrue="1" operator="lessThanOrEqual" id="{CB0BED9B-404E-D447-AD07-1D2399E5D479}">
            <xm:f>#REF!</xm:f>
            <x14:dxf>
              <font>
                <i/>
                <color rgb="FF000000"/>
              </font>
              <fill>
                <patternFill patternType="solid">
                  <fgColor indexed="14"/>
                  <bgColor indexed="15"/>
                </patternFill>
              </fill>
            </x14:dxf>
          </x14:cfRule>
          <xm:sqref>Q4:Q24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dcterms:created xsi:type="dcterms:W3CDTF">2021-03-09T19:26:03Z</dcterms:created>
  <dcterms:modified xsi:type="dcterms:W3CDTF">2021-03-09T19:26:03Z</dcterms:modified>
</cp:coreProperties>
</file>